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<sst xmlns="http://schemas.openxmlformats.org/spreadsheetml/2006/main" count="73" uniqueCount="58">
  <si>
    <t>№ п/п</t>
  </si>
  <si>
    <t>Наименование</t>
  </si>
  <si>
    <t>Ед. изм.</t>
  </si>
  <si>
    <t>I</t>
  </si>
  <si>
    <t>км</t>
  </si>
  <si>
    <t>Итого по ВЛ-0,4 кВ</t>
  </si>
  <si>
    <t>II</t>
  </si>
  <si>
    <t>Итого по ВЛ-10 кВ</t>
  </si>
  <si>
    <t>III</t>
  </si>
  <si>
    <t>IV</t>
  </si>
  <si>
    <t>V</t>
  </si>
  <si>
    <t>VI</t>
  </si>
  <si>
    <t>VII</t>
  </si>
  <si>
    <t>шт</t>
  </si>
  <si>
    <t xml:space="preserve">ПИР </t>
  </si>
  <si>
    <t>ВСЕГО ПО КАПИТАЛЬНОМУ РЕМОНТУ 2015г.</t>
  </si>
  <si>
    <t xml:space="preserve">ТП-446 ф.4 </t>
  </si>
  <si>
    <t>ТП-49 ф.17</t>
  </si>
  <si>
    <t>МП г. Абакана "Абаканские электрические сети"</t>
  </si>
  <si>
    <t xml:space="preserve">ТП-511 ф.1 </t>
  </si>
  <si>
    <t xml:space="preserve">ТП-511 ф.2 </t>
  </si>
  <si>
    <t xml:space="preserve">ТП-564 ф.4 </t>
  </si>
  <si>
    <t>ТП-454 ф.3</t>
  </si>
  <si>
    <t xml:space="preserve">ВЛ-10 кВ ф.22/54 - 194 </t>
  </si>
  <si>
    <t>ТП-40 ф.1</t>
  </si>
  <si>
    <t>ТП-31 ф.1</t>
  </si>
  <si>
    <t xml:space="preserve">Капитальный ремонт ВЛ-0,4кВ  </t>
  </si>
  <si>
    <t xml:space="preserve">Капитальный ремонт ВЛ-10кВ  </t>
  </si>
  <si>
    <t>Капитальный ремонт ТП</t>
  </si>
  <si>
    <t xml:space="preserve">Капитальный ремонт административных зданий МП АЭС по ул. Советская 25 </t>
  </si>
  <si>
    <t xml:space="preserve">Капитальный ремонт КЛ-10кВ  </t>
  </si>
  <si>
    <t>Итого по ремонту ТП</t>
  </si>
  <si>
    <t>Итого по ремонту адм зданий</t>
  </si>
  <si>
    <t>Итого по ремонту КЛ-10 кВ</t>
  </si>
  <si>
    <t>Итого по ремонту КЛ-0,4кВ</t>
  </si>
  <si>
    <t>Кол-во (план)</t>
  </si>
  <si>
    <t>Кол-во (факт)</t>
  </si>
  <si>
    <t>Сметная стоимость    (тыс. руб.)</t>
  </si>
  <si>
    <t>Фактическая стоимость                  (тыс. руб.)</t>
  </si>
  <si>
    <t xml:space="preserve">Капитальный ремонт административных зданий МП АЭС по 
ул. Советская 25 
</t>
  </si>
  <si>
    <t xml:space="preserve">Капитальный ремонт КЛ-10 кВ   
</t>
  </si>
  <si>
    <t xml:space="preserve">Капитальный ремонт КЛ-0,4 кВ   
</t>
  </si>
  <si>
    <t>VIII</t>
  </si>
  <si>
    <t>Капитальный ремонт трансформаторов ТМ-400</t>
  </si>
  <si>
    <t>Директор МП "АЭС"</t>
  </si>
  <si>
    <r>
      <t>Капитальный ремонт трансформаторных подстанций                                                        (ТП-</t>
    </r>
    <r>
      <rPr>
        <b/>
        <sz val="10"/>
        <color indexed="8"/>
        <rFont val="Times New Roman"/>
        <family val="1"/>
      </rPr>
      <t>116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157,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158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212, 232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241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45А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47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55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58</t>
    </r>
    <r>
      <rPr>
        <sz val="10"/>
        <color indexed="8"/>
        <rFont val="Times New Roman"/>
        <family val="1"/>
      </rPr>
      <t>)</t>
    </r>
  </si>
  <si>
    <t>Утверждаю</t>
  </si>
  <si>
    <t>__________ В.В.  Марков</t>
  </si>
  <si>
    <t>"_____" _______ 2015 г.</t>
  </si>
  <si>
    <t>О.В. Гапон</t>
  </si>
  <si>
    <t>Зам. директора по финансам- главный бухгалтер</t>
  </si>
  <si>
    <t xml:space="preserve"> </t>
  </si>
  <si>
    <t>Начальник ПТО</t>
  </si>
  <si>
    <t>А.А. Ханин</t>
  </si>
  <si>
    <r>
      <t xml:space="preserve">Капитальный ремонт вне плана: </t>
    </r>
    <r>
      <rPr>
        <sz val="10"/>
        <color indexed="8"/>
        <rFont val="Times New Roman"/>
        <family val="1"/>
      </rPr>
      <t>полуприцеп- электростанция, ВЛ-0,4 кВ ТП-119 ф. 4, ВЛ-0,4 кВ ТП-60 ф. 3; ТП-464 ф.2; ТП-90 ф.3.5; ф.51-278; ТП-525 ф.1.ф.96/25.ф.96/04</t>
    </r>
  </si>
  <si>
    <r>
      <t>Капитальный ремонт трансформаторных подстанций (строит. часть)                                      (ТП-</t>
    </r>
    <r>
      <rPr>
        <b/>
        <sz val="10"/>
        <color indexed="8"/>
        <rFont val="Times New Roman"/>
        <family val="1"/>
      </rPr>
      <t>45А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47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55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58, 1, 8,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14</t>
    </r>
    <r>
      <rPr>
        <sz val="10"/>
        <color indexed="8"/>
        <rFont val="Times New Roman"/>
        <family val="1"/>
      </rPr>
      <t>,</t>
    </r>
    <r>
      <rPr>
        <b/>
        <sz val="10"/>
        <color indexed="8"/>
        <rFont val="Times New Roman"/>
        <family val="1"/>
      </rPr>
      <t xml:space="preserve"> 65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378</t>
    </r>
    <r>
      <rPr>
        <sz val="10"/>
        <color indexed="8"/>
        <rFont val="Times New Roman"/>
        <family val="1"/>
      </rPr>
      <t xml:space="preserve">, </t>
    </r>
    <r>
      <rPr>
        <b/>
        <sz val="10"/>
        <color indexed="8"/>
        <rFont val="Times New Roman"/>
        <family val="1"/>
      </rPr>
      <t>69</t>
    </r>
    <r>
      <rPr>
        <sz val="10"/>
        <color indexed="8"/>
        <rFont val="Times New Roman"/>
        <family val="1"/>
      </rPr>
      <t xml:space="preserve">) </t>
    </r>
    <r>
      <rPr>
        <b/>
        <sz val="10"/>
        <color indexed="8"/>
        <rFont val="Times New Roman"/>
        <family val="1"/>
      </rPr>
      <t>;</t>
    </r>
    <r>
      <rPr>
        <sz val="10"/>
        <color indexed="8"/>
        <rFont val="Times New Roman"/>
        <family val="1"/>
      </rPr>
      <t xml:space="preserve"> 
</t>
    </r>
  </si>
  <si>
    <t>Капитальный ремонт вне плана: ТП-352; РТП-24; РП-5; ТП-155; ТП-261; ТП-130; ТП-23</t>
  </si>
  <si>
    <t xml:space="preserve">ОТЧЁТ по   КАПИТАЛЬНОМУ  РЕМОНТУ  НА 01.01. 2016 год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</si>
</sst>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00"/>
    <numFmt numFmtId="167" formatCode="0.000"/>
    <numFmt numFmtId="168" formatCode="0.000000"/>
    <numFmt numFmtId="169" formatCode="#,##0.000"/>
    <numFmt numFmtId="170" formatCode="#,##0.0"/>
    <numFmt numFmtId="171" formatCode="#,##0.0000"/>
    <numFmt numFmtId="172" formatCode="#,##0.00000"/>
    <numFmt numFmtId="173" formatCode="#,##0.000000"/>
    <numFmt numFmtId="174" formatCode="#,##0.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46" fillId="0" borderId="0" xfId="0" applyFont="1" applyAlignment="1">
      <alignment/>
    </xf>
    <xf numFmtId="0" fontId="4" fillId="0" borderId="12" xfId="0" applyFont="1" applyBorder="1" applyAlignment="1">
      <alignment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Fill="1" applyBorder="1" applyAlignment="1">
      <alignment horizontal="left" vertic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0" borderId="15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/>
    </xf>
    <xf numFmtId="0" fontId="46" fillId="0" borderId="16" xfId="0" applyFont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/>
    </xf>
    <xf numFmtId="2" fontId="46" fillId="0" borderId="11" xfId="0" applyNumberFormat="1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46" fillId="0" borderId="17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6" fillId="0" borderId="14" xfId="0" applyFont="1" applyFill="1" applyBorder="1" applyAlignment="1">
      <alignment horizontal="center" vertical="center"/>
    </xf>
    <xf numFmtId="0" fontId="46" fillId="0" borderId="16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vertical="center" wrapText="1"/>
    </xf>
    <xf numFmtId="0" fontId="46" fillId="0" borderId="2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2" fontId="46" fillId="0" borderId="14" xfId="0" applyNumberFormat="1" applyFont="1" applyFill="1" applyBorder="1" applyAlignment="1">
      <alignment horizontal="center"/>
    </xf>
    <xf numFmtId="1" fontId="46" fillId="0" borderId="14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6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46" fillId="0" borderId="24" xfId="0" applyNumberFormat="1" applyFont="1" applyBorder="1" applyAlignment="1">
      <alignment horizontal="center"/>
    </xf>
    <xf numFmtId="2" fontId="46" fillId="0" borderId="23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2" fontId="6" fillId="0" borderId="2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46" fillId="0" borderId="26" xfId="0" applyFont="1" applyFill="1" applyBorder="1" applyAlignment="1">
      <alignment horizontal="center" vertical="center"/>
    </xf>
    <xf numFmtId="2" fontId="46" fillId="0" borderId="22" xfId="0" applyNumberFormat="1" applyFont="1" applyBorder="1" applyAlignment="1">
      <alignment horizontal="center" vertical="center"/>
    </xf>
    <xf numFmtId="0" fontId="46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/>
    </xf>
    <xf numFmtId="4" fontId="4" fillId="0" borderId="27" xfId="0" applyNumberFormat="1" applyFont="1" applyFill="1" applyBorder="1" applyAlignment="1">
      <alignment horizontal="center" vertical="center"/>
    </xf>
    <xf numFmtId="4" fontId="47" fillId="0" borderId="24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/>
    </xf>
    <xf numFmtId="4" fontId="4" fillId="0" borderId="24" xfId="0" applyNumberFormat="1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/>
    </xf>
    <xf numFmtId="0" fontId="47" fillId="33" borderId="30" xfId="0" applyFont="1" applyFill="1" applyBorder="1" applyAlignment="1">
      <alignment horizontal="center"/>
    </xf>
    <xf numFmtId="0" fontId="47" fillId="33" borderId="31" xfId="0" applyFont="1" applyFill="1" applyBorder="1" applyAlignment="1">
      <alignment horizontal="center"/>
    </xf>
    <xf numFmtId="0" fontId="4" fillId="33" borderId="32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2" fontId="4" fillId="33" borderId="30" xfId="0" applyNumberFormat="1" applyFont="1" applyFill="1" applyBorder="1" applyAlignment="1">
      <alignment horizontal="center"/>
    </xf>
    <xf numFmtId="4" fontId="4" fillId="33" borderId="30" xfId="0" applyNumberFormat="1" applyFont="1" applyFill="1" applyBorder="1" applyAlignment="1">
      <alignment horizontal="center" vertical="center"/>
    </xf>
    <xf numFmtId="0" fontId="4" fillId="33" borderId="30" xfId="0" applyNumberFormat="1" applyFont="1" applyFill="1" applyBorder="1" applyAlignment="1">
      <alignment horizontal="center"/>
    </xf>
    <xf numFmtId="0" fontId="46" fillId="34" borderId="33" xfId="0" applyFont="1" applyFill="1" applyBorder="1" applyAlignment="1">
      <alignment/>
    </xf>
    <xf numFmtId="0" fontId="4" fillId="34" borderId="34" xfId="0" applyFont="1" applyFill="1" applyBorder="1" applyAlignment="1">
      <alignment wrapText="1"/>
    </xf>
    <xf numFmtId="0" fontId="46" fillId="34" borderId="34" xfId="0" applyFont="1" applyFill="1" applyBorder="1" applyAlignment="1">
      <alignment/>
    </xf>
    <xf numFmtId="4" fontId="4" fillId="34" borderId="35" xfId="0" applyNumberFormat="1" applyFont="1" applyFill="1" applyBorder="1" applyAlignment="1">
      <alignment horizontal="center"/>
    </xf>
    <xf numFmtId="167" fontId="6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46" fillId="0" borderId="11" xfId="0" applyFont="1" applyFill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49" fillId="33" borderId="36" xfId="0" applyFont="1" applyFill="1" applyBorder="1" applyAlignment="1">
      <alignment horizontal="center"/>
    </xf>
    <xf numFmtId="0" fontId="46" fillId="35" borderId="37" xfId="0" applyFont="1" applyFill="1" applyBorder="1" applyAlignment="1">
      <alignment horizontal="center"/>
    </xf>
    <xf numFmtId="2" fontId="46" fillId="35" borderId="38" xfId="0" applyNumberFormat="1" applyFont="1" applyFill="1" applyBorder="1" applyAlignment="1">
      <alignment horizontal="center"/>
    </xf>
    <xf numFmtId="2" fontId="46" fillId="35" borderId="39" xfId="0" applyNumberFormat="1" applyFont="1" applyFill="1" applyBorder="1" applyAlignment="1">
      <alignment horizontal="center" vertical="center"/>
    </xf>
    <xf numFmtId="4" fontId="47" fillId="0" borderId="39" xfId="0" applyNumberFormat="1" applyFont="1" applyFill="1" applyBorder="1" applyAlignment="1">
      <alignment horizontal="center"/>
    </xf>
    <xf numFmtId="2" fontId="47" fillId="0" borderId="39" xfId="0" applyNumberFormat="1" applyFont="1" applyFill="1" applyBorder="1" applyAlignment="1">
      <alignment horizontal="center"/>
    </xf>
    <xf numFmtId="2" fontId="46" fillId="35" borderId="37" xfId="0" applyNumberFormat="1" applyFont="1" applyFill="1" applyBorder="1" applyAlignment="1">
      <alignment horizontal="center"/>
    </xf>
    <xf numFmtId="2" fontId="46" fillId="0" borderId="38" xfId="0" applyNumberFormat="1" applyFont="1" applyBorder="1" applyAlignment="1">
      <alignment horizontal="center"/>
    </xf>
    <xf numFmtId="167" fontId="4" fillId="0" borderId="11" xfId="0" applyNumberFormat="1" applyFont="1" applyBorder="1" applyAlignment="1">
      <alignment horizontal="center"/>
    </xf>
    <xf numFmtId="0" fontId="4" fillId="33" borderId="30" xfId="0" applyFont="1" applyFill="1" applyBorder="1" applyAlignment="1">
      <alignment wrapText="1"/>
    </xf>
    <xf numFmtId="2" fontId="47" fillId="0" borderId="36" xfId="0" applyNumberFormat="1" applyFont="1" applyFill="1" applyBorder="1" applyAlignment="1">
      <alignment horizontal="center"/>
    </xf>
    <xf numFmtId="2" fontId="46" fillId="35" borderId="37" xfId="0" applyNumberFormat="1" applyFont="1" applyFill="1" applyBorder="1" applyAlignment="1">
      <alignment horizontal="center" vertical="center"/>
    </xf>
    <xf numFmtId="167" fontId="46" fillId="35" borderId="37" xfId="0" applyNumberFormat="1" applyFont="1" applyFill="1" applyBorder="1" applyAlignment="1">
      <alignment horizontal="center"/>
    </xf>
    <xf numFmtId="2" fontId="47" fillId="0" borderId="38" xfId="0" applyNumberFormat="1" applyFont="1" applyFill="1" applyBorder="1" applyAlignment="1">
      <alignment horizontal="center"/>
    </xf>
    <xf numFmtId="167" fontId="46" fillId="35" borderId="38" xfId="0" applyNumberFormat="1" applyFont="1" applyFill="1" applyBorder="1" applyAlignment="1">
      <alignment horizontal="center"/>
    </xf>
    <xf numFmtId="167" fontId="46" fillId="0" borderId="37" xfId="0" applyNumberFormat="1" applyFont="1" applyBorder="1" applyAlignment="1">
      <alignment horizontal="center"/>
    </xf>
    <xf numFmtId="9" fontId="0" fillId="0" borderId="0" xfId="0" applyNumberFormat="1" applyAlignment="1">
      <alignment/>
    </xf>
    <xf numFmtId="2" fontId="47" fillId="33" borderId="36" xfId="0" applyNumberFormat="1" applyFont="1" applyFill="1" applyBorder="1" applyAlignment="1">
      <alignment horizontal="center"/>
    </xf>
    <xf numFmtId="4" fontId="47" fillId="34" borderId="36" xfId="0" applyNumberFormat="1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6" fillId="0" borderId="0" xfId="0" applyFont="1" applyAlignment="1">
      <alignment horizontal="right"/>
    </xf>
    <xf numFmtId="2" fontId="46" fillId="0" borderId="21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/>
    </xf>
    <xf numFmtId="0" fontId="4" fillId="33" borderId="28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4" fillId="33" borderId="45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/>
    </xf>
    <xf numFmtId="0" fontId="4" fillId="33" borderId="40" xfId="0" applyFont="1" applyFill="1" applyBorder="1" applyAlignment="1">
      <alignment horizontal="left"/>
    </xf>
    <xf numFmtId="0" fontId="46" fillId="0" borderId="46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" fillId="33" borderId="4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="115" zoomScaleNormal="115" zoomScalePageLayoutView="0" workbookViewId="0" topLeftCell="A21">
      <selection activeCell="A1" sqref="A1:G45"/>
    </sheetView>
  </sheetViews>
  <sheetFormatPr defaultColWidth="9.140625" defaultRowHeight="15"/>
  <cols>
    <col min="1" max="1" width="7.421875" style="39" customWidth="1"/>
    <col min="2" max="2" width="70.00390625" style="39" customWidth="1"/>
    <col min="3" max="3" width="12.28125" style="39" customWidth="1"/>
    <col min="4" max="5" width="13.421875" style="39" customWidth="1"/>
    <col min="6" max="6" width="21.7109375" style="39" customWidth="1"/>
    <col min="7" max="7" width="22.28125" style="54" customWidth="1"/>
  </cols>
  <sheetData>
    <row r="1" spans="7:9" ht="15">
      <c r="G1" s="101" t="s">
        <v>46</v>
      </c>
      <c r="H1" s="99"/>
      <c r="I1" s="99"/>
    </row>
    <row r="2" spans="7:9" ht="15">
      <c r="G2" s="102" t="s">
        <v>44</v>
      </c>
      <c r="H2" s="115"/>
      <c r="I2" s="115"/>
    </row>
    <row r="3" spans="7:9" ht="15">
      <c r="G3" s="102" t="s">
        <v>47</v>
      </c>
      <c r="H3" s="115"/>
      <c r="I3" s="115"/>
    </row>
    <row r="4" spans="1:9" ht="16.5" customHeight="1">
      <c r="A4" s="5"/>
      <c r="B4" s="5"/>
      <c r="C4" s="5"/>
      <c r="D4" s="5"/>
      <c r="E4" s="5"/>
      <c r="F4" s="5"/>
      <c r="G4" s="102" t="s">
        <v>48</v>
      </c>
      <c r="H4" s="99"/>
      <c r="I4" s="99"/>
    </row>
    <row r="5" spans="1:9" ht="15">
      <c r="A5" s="5"/>
      <c r="B5" s="108" t="s">
        <v>57</v>
      </c>
      <c r="C5" s="108"/>
      <c r="D5" s="108"/>
      <c r="E5" s="108"/>
      <c r="F5" s="108"/>
      <c r="G5" s="108"/>
      <c r="H5" s="99"/>
      <c r="I5" s="100"/>
    </row>
    <row r="6" spans="1:7" ht="15">
      <c r="A6" s="5"/>
      <c r="B6" s="108" t="s">
        <v>18</v>
      </c>
      <c r="C6" s="108"/>
      <c r="D6" s="108"/>
      <c r="E6" s="108"/>
      <c r="F6" s="108"/>
      <c r="G6" s="108"/>
    </row>
    <row r="7" spans="1:6" ht="11.25" customHeight="1" thickBot="1">
      <c r="A7" s="5"/>
      <c r="B7" s="5"/>
      <c r="C7" s="6"/>
      <c r="D7" s="6"/>
      <c r="E7" s="6"/>
      <c r="F7" s="6"/>
    </row>
    <row r="8" spans="1:7" ht="15">
      <c r="A8" s="109" t="s">
        <v>0</v>
      </c>
      <c r="B8" s="109" t="s">
        <v>1</v>
      </c>
      <c r="C8" s="109" t="s">
        <v>2</v>
      </c>
      <c r="D8" s="112" t="s">
        <v>35</v>
      </c>
      <c r="E8" s="112" t="s">
        <v>36</v>
      </c>
      <c r="F8" s="112" t="s">
        <v>37</v>
      </c>
      <c r="G8" s="112" t="s">
        <v>38</v>
      </c>
    </row>
    <row r="9" spans="1:7" ht="15">
      <c r="A9" s="110"/>
      <c r="B9" s="110"/>
      <c r="C9" s="110"/>
      <c r="D9" s="113"/>
      <c r="E9" s="113"/>
      <c r="F9" s="113"/>
      <c r="G9" s="113"/>
    </row>
    <row r="10" spans="1:7" ht="15.75" thickBot="1">
      <c r="A10" s="111"/>
      <c r="B10" s="111"/>
      <c r="C10" s="111"/>
      <c r="D10" s="114"/>
      <c r="E10" s="114"/>
      <c r="F10" s="114"/>
      <c r="G10" s="113"/>
    </row>
    <row r="11" spans="1:7" ht="15.75" thickBot="1">
      <c r="A11" s="62" t="s">
        <v>3</v>
      </c>
      <c r="B11" s="118" t="s">
        <v>26</v>
      </c>
      <c r="C11" s="118"/>
      <c r="D11" s="118"/>
      <c r="E11" s="118"/>
      <c r="F11" s="118"/>
      <c r="G11" s="122"/>
    </row>
    <row r="12" spans="1:12" ht="13.5" customHeight="1">
      <c r="A12" s="7">
        <v>1</v>
      </c>
      <c r="B12" s="8" t="s">
        <v>22</v>
      </c>
      <c r="C12" s="119" t="s">
        <v>4</v>
      </c>
      <c r="D12" s="9">
        <v>0.12</v>
      </c>
      <c r="E12" s="40">
        <v>0.12</v>
      </c>
      <c r="F12" s="43">
        <f>344418.32/1000</f>
        <v>344.41832</v>
      </c>
      <c r="G12" s="94">
        <f>139.036+112.646</f>
        <v>251.68200000000002</v>
      </c>
      <c r="H12" s="42"/>
      <c r="I12" s="42"/>
      <c r="J12" s="42"/>
      <c r="K12" s="42"/>
      <c r="L12" s="42"/>
    </row>
    <row r="13" spans="1:16" ht="13.5" customHeight="1">
      <c r="A13" s="10">
        <v>2</v>
      </c>
      <c r="B13" s="11" t="s">
        <v>16</v>
      </c>
      <c r="C13" s="120"/>
      <c r="D13" s="9">
        <f>0.301+0.184</f>
        <v>0.485</v>
      </c>
      <c r="E13" s="9">
        <v>0.443</v>
      </c>
      <c r="F13" s="44">
        <f>(575883.02+199076.85)/1000</f>
        <v>774.95987</v>
      </c>
      <c r="G13" s="92">
        <f>27.92+546.68517</f>
        <v>574.6051699999999</v>
      </c>
      <c r="I13" s="1"/>
      <c r="J13" s="1"/>
      <c r="K13" s="1"/>
      <c r="L13" s="1"/>
      <c r="M13" s="1"/>
      <c r="N13" s="1"/>
      <c r="O13" s="1"/>
      <c r="P13" s="1"/>
    </row>
    <row r="14" spans="1:16" ht="14.25" customHeight="1">
      <c r="A14" s="10">
        <v>3</v>
      </c>
      <c r="B14" s="11" t="s">
        <v>19</v>
      </c>
      <c r="C14" s="120"/>
      <c r="D14" s="9">
        <v>0.09</v>
      </c>
      <c r="E14" s="76">
        <v>0.091</v>
      </c>
      <c r="F14" s="44">
        <f>272211.23/1000</f>
        <v>272.21123</v>
      </c>
      <c r="G14" s="81">
        <f>141.262</f>
        <v>141.262</v>
      </c>
      <c r="I14" s="1"/>
      <c r="J14" s="1"/>
      <c r="K14" s="1"/>
      <c r="L14" s="1"/>
      <c r="M14" s="1"/>
      <c r="N14" s="1"/>
      <c r="O14" s="1"/>
      <c r="P14" s="1"/>
    </row>
    <row r="15" spans="1:12" ht="14.25" customHeight="1">
      <c r="A15" s="10">
        <v>4</v>
      </c>
      <c r="B15" s="12" t="s">
        <v>20</v>
      </c>
      <c r="C15" s="120"/>
      <c r="D15" s="9">
        <v>0.11</v>
      </c>
      <c r="E15" s="76">
        <v>0.118</v>
      </c>
      <c r="F15" s="44">
        <f>394645.43/1000</f>
        <v>394.64543</v>
      </c>
      <c r="G15" s="81">
        <f>107.434+130.269</f>
        <v>237.703</v>
      </c>
      <c r="H15" s="42"/>
      <c r="I15" s="42"/>
      <c r="J15" s="42"/>
      <c r="K15" s="42"/>
      <c r="L15" s="42"/>
    </row>
    <row r="16" spans="1:12" ht="14.25" customHeight="1">
      <c r="A16" s="13">
        <v>5</v>
      </c>
      <c r="B16" s="14" t="s">
        <v>21</v>
      </c>
      <c r="C16" s="120"/>
      <c r="D16" s="15">
        <v>0.196</v>
      </c>
      <c r="E16" s="15">
        <v>0.19</v>
      </c>
      <c r="F16" s="45">
        <v>484.47</v>
      </c>
      <c r="G16" s="81">
        <f>267.546</f>
        <v>267.546</v>
      </c>
      <c r="H16" s="2"/>
      <c r="I16" s="2"/>
      <c r="J16" s="2"/>
      <c r="K16" s="2"/>
      <c r="L16" s="2"/>
    </row>
    <row r="17" spans="1:12" ht="15.75" customHeight="1">
      <c r="A17" s="13">
        <v>6</v>
      </c>
      <c r="B17" s="14" t="s">
        <v>17</v>
      </c>
      <c r="C17" s="120"/>
      <c r="D17" s="15">
        <v>0.353</v>
      </c>
      <c r="E17" s="15">
        <v>0.3</v>
      </c>
      <c r="F17" s="45">
        <v>1033.25</v>
      </c>
      <c r="G17" s="81">
        <f>592.974</f>
        <v>592.974</v>
      </c>
      <c r="H17" s="2"/>
      <c r="I17" s="2"/>
      <c r="J17" s="2"/>
      <c r="K17" s="2"/>
      <c r="L17" s="2"/>
    </row>
    <row r="18" spans="1:12" ht="15.75" customHeight="1">
      <c r="A18" s="13">
        <v>7</v>
      </c>
      <c r="B18" s="14" t="s">
        <v>24</v>
      </c>
      <c r="C18" s="120"/>
      <c r="D18" s="15">
        <v>0.38</v>
      </c>
      <c r="E18" s="15">
        <v>0.4</v>
      </c>
      <c r="F18" s="45">
        <f>966.84</f>
        <v>966.84</v>
      </c>
      <c r="G18" s="92">
        <f>100.086+71.803+782.03484</f>
        <v>953.92384</v>
      </c>
      <c r="H18" s="2"/>
      <c r="I18" s="2"/>
      <c r="J18" s="2"/>
      <c r="K18" s="2"/>
      <c r="L18" s="2"/>
    </row>
    <row r="19" spans="1:12" ht="15" customHeight="1">
      <c r="A19" s="13">
        <v>8</v>
      </c>
      <c r="B19" s="14" t="s">
        <v>25</v>
      </c>
      <c r="C19" s="121"/>
      <c r="D19" s="15">
        <v>0.28</v>
      </c>
      <c r="E19" s="15">
        <v>0.424</v>
      </c>
      <c r="F19" s="45">
        <v>1363.22</v>
      </c>
      <c r="G19" s="95">
        <f>80.99284+57.718+837.367</f>
        <v>976.0778399999999</v>
      </c>
      <c r="H19" s="2"/>
      <c r="I19" s="2"/>
      <c r="J19" s="2"/>
      <c r="K19" s="2"/>
      <c r="L19" s="2"/>
    </row>
    <row r="20" spans="1:7" ht="15.75" thickBot="1">
      <c r="A20" s="16"/>
      <c r="B20" s="17" t="s">
        <v>5</v>
      </c>
      <c r="C20" s="18" t="s">
        <v>4</v>
      </c>
      <c r="D20" s="19">
        <f>SUM(D12:D19)</f>
        <v>2.0140000000000002</v>
      </c>
      <c r="E20" s="19">
        <f>SUM(E14:E19,E12)</f>
        <v>1.6430000000000002</v>
      </c>
      <c r="F20" s="61">
        <f>SUM(F12:F19)</f>
        <v>5634.0148500000005</v>
      </c>
      <c r="G20" s="84">
        <f>SUM(G12:G19)</f>
        <v>3995.77385</v>
      </c>
    </row>
    <row r="21" spans="1:7" ht="15.75" thickBot="1">
      <c r="A21" s="62" t="s">
        <v>6</v>
      </c>
      <c r="B21" s="105" t="s">
        <v>27</v>
      </c>
      <c r="C21" s="106"/>
      <c r="D21" s="106"/>
      <c r="E21" s="106"/>
      <c r="F21" s="106"/>
      <c r="G21" s="107"/>
    </row>
    <row r="22" spans="1:7" ht="15">
      <c r="A22" s="20">
        <v>1</v>
      </c>
      <c r="B22" s="21" t="s">
        <v>23</v>
      </c>
      <c r="C22" s="22" t="s">
        <v>4</v>
      </c>
      <c r="D22" s="22">
        <v>0.2</v>
      </c>
      <c r="E22" s="22">
        <v>0.2</v>
      </c>
      <c r="F22" s="43">
        <f>525908.88/1000</f>
        <v>525.90888</v>
      </c>
      <c r="G22" s="87">
        <v>403.42</v>
      </c>
    </row>
    <row r="23" spans="1:7" ht="15.75" thickBot="1">
      <c r="A23" s="16"/>
      <c r="B23" s="23" t="s">
        <v>7</v>
      </c>
      <c r="C23" s="24" t="s">
        <v>4</v>
      </c>
      <c r="D23" s="24">
        <f>D22</f>
        <v>0.2</v>
      </c>
      <c r="E23" s="24">
        <f>SUM(E22)</f>
        <v>0.2</v>
      </c>
      <c r="F23" s="60">
        <f>F22</f>
        <v>525.90888</v>
      </c>
      <c r="G23" s="93">
        <v>403.417</v>
      </c>
    </row>
    <row r="24" spans="1:7" ht="15.75" thickBot="1">
      <c r="A24" s="62" t="s">
        <v>8</v>
      </c>
      <c r="B24" s="105" t="s">
        <v>28</v>
      </c>
      <c r="C24" s="106"/>
      <c r="D24" s="106"/>
      <c r="E24" s="106"/>
      <c r="F24" s="106"/>
      <c r="G24" s="107"/>
    </row>
    <row r="25" spans="1:7" ht="16.5" customHeight="1">
      <c r="A25" s="25">
        <v>1</v>
      </c>
      <c r="B25" s="50" t="s">
        <v>43</v>
      </c>
      <c r="C25" s="51" t="s">
        <v>13</v>
      </c>
      <c r="D25" s="41">
        <v>15</v>
      </c>
      <c r="E25" s="41">
        <v>15</v>
      </c>
      <c r="F25" s="52">
        <f>15*75.58</f>
        <v>1133.7</v>
      </c>
      <c r="G25" s="82">
        <f>51.98195+51.98195+46.07524+47.213+52.60605+52.60605+53.25311+52.60605+75.52+75.509+75.913+246.93</f>
        <v>882.1954000000001</v>
      </c>
    </row>
    <row r="26" spans="1:7" ht="27" customHeight="1">
      <c r="A26" s="10">
        <v>2</v>
      </c>
      <c r="B26" s="3" t="s">
        <v>45</v>
      </c>
      <c r="C26" s="26" t="s">
        <v>13</v>
      </c>
      <c r="D26" s="27">
        <v>10</v>
      </c>
      <c r="E26" s="27">
        <v>10</v>
      </c>
      <c r="F26" s="46">
        <f>D26*668.25</f>
        <v>6682.5</v>
      </c>
      <c r="G26" s="86">
        <f>487.454+446.607+529.17962+381.82948+363.52988+476.463+442.065+266.473+558.10644+797.86</f>
        <v>4749.56742</v>
      </c>
    </row>
    <row r="27" spans="1:7" ht="27" customHeight="1">
      <c r="A27" s="10">
        <v>3</v>
      </c>
      <c r="B27" s="3" t="s">
        <v>55</v>
      </c>
      <c r="C27" s="26" t="s">
        <v>13</v>
      </c>
      <c r="D27" s="27">
        <v>10</v>
      </c>
      <c r="E27" s="27">
        <v>11</v>
      </c>
      <c r="F27" s="47">
        <f>D27*286954.62/1000</f>
        <v>2869.5462</v>
      </c>
      <c r="G27" s="91">
        <f>122.835+296.802+194.98425+340.78648+192.48333+246.92356+260.79728+246.583+348.12674+250.14859+123.1313</f>
        <v>2623.60153</v>
      </c>
    </row>
    <row r="28" spans="1:7" ht="16.5" customHeight="1">
      <c r="A28" s="13">
        <v>4</v>
      </c>
      <c r="B28" s="77" t="s">
        <v>56</v>
      </c>
      <c r="C28" s="78" t="s">
        <v>13</v>
      </c>
      <c r="D28" s="56"/>
      <c r="E28" s="56">
        <v>7</v>
      </c>
      <c r="F28" s="79"/>
      <c r="G28" s="83">
        <f>56.96758+33.88607+198.49231+75.16+118.603+31.25875+6.52346</f>
        <v>520.89117</v>
      </c>
    </row>
    <row r="29" spans="1:7" ht="15.75" thickBot="1">
      <c r="A29" s="28"/>
      <c r="B29" s="17" t="s">
        <v>31</v>
      </c>
      <c r="C29" s="18" t="s">
        <v>13</v>
      </c>
      <c r="D29" s="18">
        <f>SUM(D26:D28)</f>
        <v>20</v>
      </c>
      <c r="E29" s="18">
        <f>SUM(E26:E27)</f>
        <v>21</v>
      </c>
      <c r="F29" s="59">
        <f>SUM(F25:F27)</f>
        <v>10685.7462</v>
      </c>
      <c r="G29" s="84">
        <f>SUM(G25:G28)</f>
        <v>8776.25552</v>
      </c>
    </row>
    <row r="30" spans="1:7" ht="15.75" customHeight="1" thickBot="1">
      <c r="A30" s="62" t="s">
        <v>9</v>
      </c>
      <c r="B30" s="105" t="s">
        <v>29</v>
      </c>
      <c r="C30" s="106"/>
      <c r="D30" s="106"/>
      <c r="E30" s="106"/>
      <c r="F30" s="106"/>
      <c r="G30" s="107"/>
    </row>
    <row r="31" spans="1:7" ht="27" customHeight="1">
      <c r="A31" s="7">
        <v>1</v>
      </c>
      <c r="B31" s="53" t="s">
        <v>39</v>
      </c>
      <c r="C31" s="31" t="s">
        <v>13</v>
      </c>
      <c r="D31" s="31">
        <v>1</v>
      </c>
      <c r="E31" s="31">
        <v>1</v>
      </c>
      <c r="F31" s="48">
        <v>1882.879</v>
      </c>
      <c r="G31" s="82">
        <f>572.65697+138.27+20+526.862+60.435+702.458</f>
        <v>2020.68197</v>
      </c>
    </row>
    <row r="32" spans="1:7" ht="15.75" thickBot="1">
      <c r="A32" s="32"/>
      <c r="B32" s="4" t="s">
        <v>32</v>
      </c>
      <c r="C32" s="33" t="s">
        <v>13</v>
      </c>
      <c r="D32" s="34">
        <v>1</v>
      </c>
      <c r="E32" s="34">
        <f>SUM(E31)</f>
        <v>1</v>
      </c>
      <c r="F32" s="58">
        <f>F31</f>
        <v>1882.879</v>
      </c>
      <c r="G32" s="85">
        <f>SUM(G31)</f>
        <v>2020.68197</v>
      </c>
    </row>
    <row r="33" spans="1:7" ht="15.75" thickBot="1">
      <c r="A33" s="63" t="s">
        <v>10</v>
      </c>
      <c r="B33" s="64" t="s">
        <v>14</v>
      </c>
      <c r="C33" s="65" t="s">
        <v>13</v>
      </c>
      <c r="D33" s="65">
        <v>7</v>
      </c>
      <c r="E33" s="65"/>
      <c r="F33" s="66">
        <f>1187.71</f>
        <v>1187.71</v>
      </c>
      <c r="G33" s="97">
        <f>56.26058+69.63545+22.813+81.658+67.068+83.952+152+64.5+56.164+28.99+30.063+39.487+31.15+58.729+95.056+63.878</f>
        <v>1001.40403</v>
      </c>
    </row>
    <row r="34" spans="1:7" ht="15.75" thickBot="1">
      <c r="A34" s="62" t="s">
        <v>11</v>
      </c>
      <c r="B34" s="106" t="s">
        <v>30</v>
      </c>
      <c r="C34" s="118"/>
      <c r="D34" s="118"/>
      <c r="E34" s="118"/>
      <c r="F34" s="118"/>
      <c r="G34" s="80"/>
    </row>
    <row r="35" spans="1:7" ht="16.5" customHeight="1">
      <c r="A35" s="35">
        <v>1</v>
      </c>
      <c r="B35" s="36" t="s">
        <v>40</v>
      </c>
      <c r="C35" s="37" t="s">
        <v>4</v>
      </c>
      <c r="D35" s="37">
        <v>0.68</v>
      </c>
      <c r="E35" s="103">
        <f>0.045+0.002+0.011+0.009+0.0025+0.003+0.004+0.023+0.013+0.013+0.02+0.003+0.0025+0.0025+0.005+0.008+0.004+0.002+0.003+0.003+0.004+0.01+0.02+0.015+0.015+0.005+0.014+0.013+0.015+0.015+0.015+0.006+0.004+0.02+0.018+0.011+0.007+0.013+0.005+0.013+0.012+0.007+0.003+0.013+0.01+0.005+0.005+0.005+0.005+0.005+0.005+0.005+0.015+0.01+0.01+0.009+0.019</f>
        <v>0.5595000000000003</v>
      </c>
      <c r="F35" s="49">
        <v>3787.6</v>
      </c>
      <c r="G35" s="82">
        <f>45.78162+44.08585+53.12603+45.50039+20.97346+63.98857+147.98868+92.62509+53.91463+59.26589+78.84471+47.78241+12.87746+45.69349+66.17968+31.026+39.634+55.479+53.597+48.53578+56.82299+53.15882+67.46702+19.74157+687.221+41.88698+54.11389+46.02807+26.93465+52.06989+98.10148+72.31769+28.4267+84.74544+84.39989+84.62988+83.94195+24.874+66.87+18.32+70.105+82.393+38.941+22.76+25.199+135.994+46.291+78.74+78.741+48.727+45.289+42.685+61.821+64.735+35.269+62.251+62.483+22.852+8.292+45.752+24.402+49.524+49.524+51.05+58.009+103.748+24.4029+33.55277+72.11459+182.45265+61.8695+69.68639+40.73618+32.90846+61.84158+68.3846</f>
        <v>4922.49827</v>
      </c>
    </row>
    <row r="36" spans="1:7" ht="15.75" thickBot="1">
      <c r="A36" s="28"/>
      <c r="B36" s="29" t="s">
        <v>33</v>
      </c>
      <c r="C36" s="30" t="s">
        <v>13</v>
      </c>
      <c r="D36" s="30">
        <f>SUM(D35)</f>
        <v>0.68</v>
      </c>
      <c r="E36" s="104">
        <f>SUM(E35)</f>
        <v>0.5595000000000003</v>
      </c>
      <c r="F36" s="57">
        <f>SUM(F35)</f>
        <v>3787.6</v>
      </c>
      <c r="G36" s="84">
        <f>SUM(G35)</f>
        <v>4922.49827</v>
      </c>
    </row>
    <row r="37" spans="1:7" ht="15.75" thickBot="1">
      <c r="A37" s="67" t="s">
        <v>12</v>
      </c>
      <c r="B37" s="116" t="s">
        <v>51</v>
      </c>
      <c r="C37" s="117"/>
      <c r="D37" s="117"/>
      <c r="E37" s="117"/>
      <c r="F37" s="117"/>
      <c r="G37" s="80"/>
    </row>
    <row r="38" spans="1:7" ht="17.25" customHeight="1">
      <c r="A38" s="35">
        <v>1</v>
      </c>
      <c r="B38" s="36" t="s">
        <v>41</v>
      </c>
      <c r="C38" s="37" t="s">
        <v>4</v>
      </c>
      <c r="D38" s="37">
        <v>0.56</v>
      </c>
      <c r="E38" s="37">
        <f>0.041+0.005+0.004+0.0315+0.029+0.011+0.009+0.0315+0.025+0.02+0.001+0.009+0.015+0.002+0.003+0.001</f>
        <v>0.238</v>
      </c>
      <c r="F38" s="49">
        <v>1531.62</v>
      </c>
      <c r="G38" s="82">
        <f>316.93+64.41037+38.76951+16.67712+27.14511+48.06888+42.447+63.23+79.797+23.667+55.51959+82.10031+82.10031+25.73269</f>
        <v>966.5948900000002</v>
      </c>
    </row>
    <row r="39" spans="1:7" ht="15.75" thickBot="1">
      <c r="A39" s="16"/>
      <c r="B39" s="17" t="s">
        <v>34</v>
      </c>
      <c r="C39" s="18" t="s">
        <v>4</v>
      </c>
      <c r="D39" s="19">
        <f>SUM(D38:D38)</f>
        <v>0.56</v>
      </c>
      <c r="E39" s="88">
        <f>SUM(E38)</f>
        <v>0.238</v>
      </c>
      <c r="F39" s="59">
        <f>SUM(F38)</f>
        <v>1531.62</v>
      </c>
      <c r="G39" s="85">
        <f>G38</f>
        <v>966.5948900000002</v>
      </c>
    </row>
    <row r="40" spans="1:7" ht="27" customHeight="1" thickBot="1">
      <c r="A40" s="63" t="s">
        <v>42</v>
      </c>
      <c r="B40" s="89" t="s">
        <v>54</v>
      </c>
      <c r="C40" s="68" t="s">
        <v>13</v>
      </c>
      <c r="D40" s="69"/>
      <c r="E40" s="71">
        <v>9</v>
      </c>
      <c r="F40" s="70"/>
      <c r="G40" s="90">
        <f>120.587+11.78255+16.36681+18.637+11.899+19.844+81.389+10.14+144.52</f>
        <v>435.16535999999996</v>
      </c>
    </row>
    <row r="41" spans="1:8" ht="15.75" thickBot="1">
      <c r="A41" s="72"/>
      <c r="B41" s="73" t="s">
        <v>15</v>
      </c>
      <c r="C41" s="74"/>
      <c r="D41" s="74"/>
      <c r="E41" s="74"/>
      <c r="F41" s="75">
        <f>F20+F23+F29+F32+F33+F36+F39</f>
        <v>25235.478929999997</v>
      </c>
      <c r="G41" s="98">
        <f>SUM(G40,G39,G36,G33,G29,G20,G32,G23)</f>
        <v>22521.790890000004</v>
      </c>
      <c r="H41" s="96"/>
    </row>
    <row r="42" spans="1:6" ht="15">
      <c r="A42" s="5"/>
      <c r="B42" s="5"/>
      <c r="C42" s="5"/>
      <c r="D42" s="5"/>
      <c r="E42" s="5"/>
      <c r="F42" s="5"/>
    </row>
    <row r="43" spans="1:6" ht="15">
      <c r="A43" s="5"/>
      <c r="B43" s="38" t="s">
        <v>50</v>
      </c>
      <c r="C43" s="5"/>
      <c r="D43" s="5"/>
      <c r="E43" s="5"/>
      <c r="F43" s="5" t="s">
        <v>49</v>
      </c>
    </row>
    <row r="44" spans="1:6" ht="15">
      <c r="A44" s="5"/>
      <c r="B44" s="38"/>
      <c r="C44" s="5"/>
      <c r="D44" s="5"/>
      <c r="E44" s="5"/>
      <c r="F44" s="5"/>
    </row>
    <row r="45" spans="1:7" ht="15.75">
      <c r="A45" s="5"/>
      <c r="B45" s="38" t="s">
        <v>52</v>
      </c>
      <c r="C45" s="5"/>
      <c r="D45" s="5"/>
      <c r="E45" s="5"/>
      <c r="F45" s="5" t="s">
        <v>53</v>
      </c>
      <c r="G45" s="55"/>
    </row>
    <row r="46" spans="1:7" ht="15.75">
      <c r="A46" s="5"/>
      <c r="B46" s="38"/>
      <c r="C46" s="5"/>
      <c r="D46" s="5"/>
      <c r="E46" s="5"/>
      <c r="F46" s="5"/>
      <c r="G46" s="55"/>
    </row>
    <row r="47" spans="1:6" ht="15">
      <c r="A47" s="5"/>
      <c r="B47" s="38"/>
      <c r="C47" s="5"/>
      <c r="D47" s="5"/>
      <c r="E47" s="5"/>
      <c r="F47" s="5"/>
    </row>
  </sheetData>
  <sheetProtection/>
  <mergeCells count="18">
    <mergeCell ref="H2:I2"/>
    <mergeCell ref="H3:I3"/>
    <mergeCell ref="B37:F37"/>
    <mergeCell ref="B24:G24"/>
    <mergeCell ref="B30:G30"/>
    <mergeCell ref="B34:F34"/>
    <mergeCell ref="C12:C19"/>
    <mergeCell ref="G8:G10"/>
    <mergeCell ref="F8:F10"/>
    <mergeCell ref="B11:G11"/>
    <mergeCell ref="B21:G21"/>
    <mergeCell ref="B5:G5"/>
    <mergeCell ref="B6:G6"/>
    <mergeCell ref="A8:A10"/>
    <mergeCell ref="B8:B10"/>
    <mergeCell ref="C8:C10"/>
    <mergeCell ref="D8:D10"/>
    <mergeCell ref="E8:E10"/>
  </mergeCells>
  <printOptions/>
  <pageMargins left="1.4960629921259843" right="0.31496062992125984" top="0.3937007874015748" bottom="0.35433070866141736" header="0" footer="0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2014-03-31T08:51:41Z</cp:lastPrinted>
  <dcterms:created xsi:type="dcterms:W3CDTF">2006-09-28T05:33:49Z</dcterms:created>
  <dcterms:modified xsi:type="dcterms:W3CDTF">2016-01-19T02:27:49Z</dcterms:modified>
  <cp:category/>
  <cp:version/>
  <cp:contentType/>
  <cp:contentStatus/>
</cp:coreProperties>
</file>